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eie\ppa\users\47003224210\My Documents\BMVI_VAR3-7 - Varustus, seire, droonid Marge Jaansoo\TAT TEHNIKA MUUTMINE 2024\"/>
    </mc:Choice>
  </mc:AlternateContent>
  <bookViews>
    <workbookView xWindow="32760" yWindow="32760" windowWidth="20503" windowHeight="7543"/>
  </bookViews>
  <sheets>
    <sheet name="tegevuskava ja eelarve" sheetId="1" r:id="rId1"/>
  </sheets>
  <definedNames>
    <definedName name="_xlnm._FilterDatabase" localSheetId="0" hidden="1">'tegevuskava ja eelarve'!#REF!</definedName>
  </definedNames>
  <calcPr calcId="162913"/>
</workbook>
</file>

<file path=xl/calcChain.xml><?xml version="1.0" encoding="utf-8"?>
<calcChain xmlns="http://schemas.openxmlformats.org/spreadsheetml/2006/main">
  <c r="F27" i="1" l="1"/>
  <c r="F15" i="1" l="1"/>
  <c r="L28" i="1" l="1"/>
  <c r="N28" i="1" s="1"/>
  <c r="L27" i="1"/>
  <c r="N27" i="1" s="1"/>
  <c r="L26" i="1"/>
  <c r="N26" i="1" s="1"/>
  <c r="L25" i="1"/>
  <c r="M24" i="1"/>
  <c r="M20" i="1" s="1"/>
  <c r="K24" i="1"/>
  <c r="K29" i="1" s="1"/>
  <c r="K20" i="1" s="1"/>
  <c r="J24" i="1"/>
  <c r="J29" i="1" s="1"/>
  <c r="I24" i="1"/>
  <c r="I29" i="1"/>
  <c r="H24" i="1"/>
  <c r="H29" i="1" s="1"/>
  <c r="H20" i="1" s="1"/>
  <c r="G24" i="1"/>
  <c r="G29" i="1" s="1"/>
  <c r="F24" i="1"/>
  <c r="F29" i="1" s="1"/>
  <c r="E24" i="1"/>
  <c r="D24" i="1"/>
  <c r="D29" i="1" s="1"/>
  <c r="L18" i="1"/>
  <c r="N18" i="1"/>
  <c r="L17" i="1"/>
  <c r="N17" i="1"/>
  <c r="L16" i="1"/>
  <c r="L15" i="1"/>
  <c r="N15" i="1" s="1"/>
  <c r="L14" i="1"/>
  <c r="N14" i="1" s="1"/>
  <c r="M13" i="1"/>
  <c r="M9" i="1" s="1"/>
  <c r="K13" i="1"/>
  <c r="K19" i="1" s="1"/>
  <c r="J13" i="1"/>
  <c r="J19" i="1" s="1"/>
  <c r="I13" i="1"/>
  <c r="I19" i="1" s="1"/>
  <c r="H13" i="1"/>
  <c r="H19" i="1" s="1"/>
  <c r="H9" i="1" s="1"/>
  <c r="G13" i="1"/>
  <c r="F13" i="1"/>
  <c r="E13" i="1"/>
  <c r="E19" i="1" s="1"/>
  <c r="E9" i="1" s="1"/>
  <c r="D13" i="1"/>
  <c r="D9" i="1"/>
  <c r="N25" i="1"/>
  <c r="F9" i="1" l="1"/>
  <c r="F19" i="1"/>
  <c r="H38" i="1"/>
  <c r="H39" i="1"/>
  <c r="I9" i="1"/>
  <c r="L13" i="1"/>
  <c r="N13" i="1" s="1"/>
  <c r="I20" i="1"/>
  <c r="K9" i="1"/>
  <c r="G20" i="1"/>
  <c r="D20" i="1"/>
  <c r="N16" i="1"/>
  <c r="G19" i="1"/>
  <c r="G9" i="1" s="1"/>
  <c r="E29" i="1"/>
  <c r="L29" i="1" s="1"/>
  <c r="N29" i="1" s="1"/>
  <c r="F20" i="1"/>
  <c r="J20" i="1"/>
  <c r="L24" i="1"/>
  <c r="J9" i="1"/>
  <c r="I38" i="1" l="1"/>
  <c r="I39" i="1"/>
  <c r="F38" i="1"/>
  <c r="J38" i="1"/>
  <c r="J39" i="1"/>
  <c r="J37" i="1" s="1"/>
  <c r="K38" i="1"/>
  <c r="K37" i="1" s="1"/>
  <c r="K39" i="1"/>
  <c r="G38" i="1"/>
  <c r="G39" i="1"/>
  <c r="F39" i="1"/>
  <c r="L19" i="1"/>
  <c r="N19" i="1" s="1"/>
  <c r="I37" i="1"/>
  <c r="H37" i="1"/>
  <c r="N24" i="1"/>
  <c r="L20" i="1"/>
  <c r="N20" i="1" s="1"/>
  <c r="E20" i="1"/>
  <c r="E39" i="1" l="1"/>
  <c r="L39" i="1" s="1"/>
  <c r="E38" i="1"/>
  <c r="E37" i="1" s="1"/>
  <c r="L9" i="1"/>
  <c r="N9" i="1" s="1"/>
  <c r="F37" i="1"/>
  <c r="G37" i="1"/>
  <c r="L38" i="1" l="1"/>
  <c r="L37" i="1" s="1"/>
</calcChain>
</file>

<file path=xl/comments1.xml><?xml version="1.0" encoding="utf-8"?>
<comments xmlns="http://schemas.openxmlformats.org/spreadsheetml/2006/main">
  <authors>
    <author>Aivi Kuivonen</author>
  </authors>
  <commentList>
    <comment ref="M8" authorId="0" shapeId="0">
      <text>
        <r>
          <rPr>
            <b/>
            <sz val="9"/>
            <color indexed="81"/>
            <rFont val="Tahoma"/>
            <family val="2"/>
            <charset val="186"/>
          </rPr>
          <t>Aivi Kuivonen:</t>
        </r>
        <r>
          <rPr>
            <sz val="9"/>
            <color indexed="81"/>
            <rFont val="Tahoma"/>
            <family val="2"/>
            <charset val="186"/>
          </rPr>
          <t xml:space="preserve">
Täidetakse siis, kui TAT näeb ette projekti partneri, kellel tekviad kulud</t>
        </r>
      </text>
    </comment>
  </commentList>
</comments>
</file>

<file path=xl/sharedStrings.xml><?xml version="1.0" encoding="utf-8"?>
<sst xmlns="http://schemas.openxmlformats.org/spreadsheetml/2006/main" count="82" uniqueCount="59">
  <si>
    <t>Rea nr</t>
  </si>
  <si>
    <t>2.1</t>
  </si>
  <si>
    <t>2.2</t>
  </si>
  <si>
    <t>Aasta</t>
  </si>
  <si>
    <t>Kokku</t>
  </si>
  <si>
    <t>Finantsallikate jaotus</t>
  </si>
  <si>
    <t>Summa</t>
  </si>
  <si>
    <t>1.1.1</t>
  </si>
  <si>
    <t>1.1.2</t>
  </si>
  <si>
    <t>1.1.3</t>
  </si>
  <si>
    <t>1.1.4</t>
  </si>
  <si>
    <t>Projekti tegevused ja kulukohad</t>
  </si>
  <si>
    <t>Abikõlblik kulu (elluviija+ partner)</t>
  </si>
  <si>
    <t>Elluviija abikõlblik kulu (EUR)</t>
  </si>
  <si>
    <t>Projekti juhtimine</t>
  </si>
  <si>
    <t>1.1.5</t>
  </si>
  <si>
    <t>Toetatavate projektide eelarve kokku aastate lõikes (rida 2 + rida 3)</t>
  </si>
  <si>
    <t>Osa 2: Projektide finantsplaan</t>
  </si>
  <si>
    <t>1.1.</t>
  </si>
  <si>
    <t xml:space="preserve">Toetus kokku </t>
  </si>
  <si>
    <t>sh ISFi/AMIFi/BMVI osalus</t>
  </si>
  <si>
    <t xml:space="preserve">sh riiklik kaasfinantseering </t>
  </si>
  <si>
    <t>Tegevuskava ja eelarve</t>
  </si>
  <si>
    <t>logo</t>
  </si>
  <si>
    <t>Kulu detailne kirjeldus</t>
  </si>
  <si>
    <t>Esitada allkirjastatult hiljemalt 15 tööpäeva jooksul pärast toetuse andmise tingimuste (TAT)/toetuslepingu kinnitamist. Tegevuskava ja eelarveridade vahelist jaotust tohib muuta kuni kaks korda aastas (taotlus esitada Siseministeeriumile 15. jaanuariks või 15. juuniks). Tegevuskava ja eelarve muutmist ei ole vaja taotleda järgmistel juhtudel:
-	eelarverida suureneb vähem kui 15% kinnitatud eelarvereale plaanitud summast;
-	eelarvereale planeeritud summa jaotus muutub aastate lõikes vähem kui 15%;
-	täpsustub tegevuste kulude detailne kirjeldus.</t>
  </si>
  <si>
    <t>Abikõlblik kulu² (EUR)</t>
  </si>
  <si>
    <t>partneri abikõlblik kulu (EUR)</t>
  </si>
  <si>
    <t>Projekti nimetus: "Maismaavarustuse soetamine ja paigaldamine piirilõikudele 1-3, 7 ja 8"</t>
  </si>
  <si>
    <t>Abikõlblikkuse periood: 01.01.2023-31.12.2026</t>
  </si>
  <si>
    <t xml:space="preserve">Projekti eesmärk: SEIRETEHNIKA soetamine ja paigaldamine (ida- ja kagupiiri lõikudele tulevad kaasaaegsed seadmed (kaamerad, serverid, võrgu- ja turvaseadmed, valveseadmed, radarid, droonituvastus- ja tõrjeseadmed, tehnikute tööriistad), mille tõttu piirivalvamise taktika riigipiiril muutub enam tehniliseks, väheneb planeeritud patrulltegevus vahetult piiril ning suudetakse ennetada, avastada ja tõkestada optimaalse ressursiga piiriülest kuritegevust. </t>
  </si>
  <si>
    <t xml:space="preserve">Otsesed kulud </t>
  </si>
  <si>
    <t>Projektijuhi töötasu (aastate lõikes varjeeruv töökoormus tulenevalt projekti rakendusfaasist)</t>
  </si>
  <si>
    <t>Seiretehnika soetamine ja paigaldamine (Piirilõik 1-3)</t>
  </si>
  <si>
    <t>Seadmete soetamise ja paigaldamisega (k.a integreerimine) seotud kulu.</t>
  </si>
  <si>
    <t>Seiretehnika soetamine ja paigaldamine (Piirilõik 7)</t>
  </si>
  <si>
    <t xml:space="preserve">Seadmete soetamise ja paigaldamisega (k.a integreerimine) seotud kulu. </t>
  </si>
  <si>
    <t>Seiretehnika soetamine ja paigaldamine (Piirilõik 8)</t>
  </si>
  <si>
    <t>Avalikustamise nõuete täitmine</t>
  </si>
  <si>
    <t>1.2</t>
  </si>
  <si>
    <t>Kaudsed kulud 0,4%</t>
  </si>
  <si>
    <t>Abikõlblikkuse periood: 01.01.2023-31.12.2024</t>
  </si>
  <si>
    <t>Projekti nimetus: "Droonide soetamine"</t>
  </si>
  <si>
    <t>Projekti eesmärk: õhuvaatluse võimekuse suurendamine piiri valves</t>
  </si>
  <si>
    <t>6.1.</t>
  </si>
  <si>
    <t>6.1.1</t>
  </si>
  <si>
    <t>Projektijuhi tööjõukulu (0,1 põhikohast)</t>
  </si>
  <si>
    <t>6.1.2</t>
  </si>
  <si>
    <t>Tehnilise kirjelduste koostamine</t>
  </si>
  <si>
    <t xml:space="preserve">Eksperdi tööjõukulu </t>
  </si>
  <si>
    <t>6.1.3</t>
  </si>
  <si>
    <t>Droonide (k.a kasutajakoolitus) hankimine</t>
  </si>
  <si>
    <t>6.1.4</t>
  </si>
  <si>
    <t>6.2</t>
  </si>
  <si>
    <t>Kaudsed kulud 3%</t>
  </si>
  <si>
    <t>Kleebiste ja teavitustahvli soetamise ja paigaldamise kulu</t>
  </si>
  <si>
    <t>Drooni komplektide ja lisavarustuse (lisa aku, kuluvahendid) soetamise ja kasutuselevõtu, sh kasutajakoolitusega seotud kulu.</t>
  </si>
  <si>
    <t>SFOSi kood: BMVI.1.01.23-0005</t>
  </si>
  <si>
    <t>SFOSi kood:BMVI.1.01.23-0004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</si>
</sst>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k_r_-;\-* #,##0.00\ _k_r_-;_-* &quot;-&quot;??\ _k_r_-;_-@_-"/>
    <numFmt numFmtId="165" formatCode="_(* #,##0.00_);_(* \(#,##0.00\);_(* &quot;-&quot;??_);_(@_)"/>
    <numFmt numFmtId="166" formatCode="&quot; &quot;#,##0.00&quot; &quot;;&quot; (&quot;#,##0.00&quot;)&quot;;&quot; -&quot;00&quot; &quot;;&quot; &quot;@&quot; &quot;"/>
  </numFmts>
  <fonts count="21">
    <font>
      <sz val="10"/>
      <name val="Arial"/>
      <charset val="186"/>
    </font>
    <font>
      <sz val="8"/>
      <name val="Arial"/>
      <family val="2"/>
      <charset val="186"/>
    </font>
    <font>
      <sz val="10"/>
      <name val="Arial"/>
      <family val="2"/>
      <charset val="186"/>
    </font>
    <font>
      <b/>
      <sz val="10"/>
      <name val="Arial"/>
      <family val="2"/>
      <charset val="186"/>
    </font>
    <font>
      <b/>
      <i/>
      <sz val="10"/>
      <name val="Arial"/>
      <family val="2"/>
      <charset val="186"/>
    </font>
    <font>
      <sz val="10"/>
      <name val="Helv"/>
    </font>
    <font>
      <sz val="10"/>
      <name val="Arial"/>
      <family val="2"/>
      <charset val="186"/>
    </font>
    <font>
      <sz val="9"/>
      <color indexed="81"/>
      <name val="Tahoma"/>
      <family val="2"/>
      <charset val="186"/>
    </font>
    <font>
      <b/>
      <sz val="9"/>
      <color indexed="81"/>
      <name val="Tahoma"/>
      <family val="2"/>
      <charset val="186"/>
    </font>
    <font>
      <i/>
      <sz val="10"/>
      <name val="Arial"/>
      <family val="2"/>
      <charset val="186"/>
    </font>
    <font>
      <b/>
      <sz val="14"/>
      <name val="Arial"/>
      <family val="2"/>
      <charset val="186"/>
    </font>
    <font>
      <sz val="14"/>
      <name val="Arial"/>
      <family val="2"/>
      <charset val="186"/>
    </font>
    <font>
      <sz val="11"/>
      <color theme="1"/>
      <name val="Calibri"/>
      <family val="2"/>
      <charset val="186"/>
      <scheme val="minor"/>
    </font>
    <font>
      <sz val="10"/>
      <color rgb="FF000000"/>
      <name val="Arial"/>
      <family val="2"/>
      <charset val="186"/>
    </font>
    <font>
      <sz val="11"/>
      <color rgb="FF000000"/>
      <name val="Calibri"/>
      <family val="2"/>
      <charset val="186"/>
    </font>
    <font>
      <sz val="10"/>
      <color rgb="FF000000"/>
      <name val="Helv"/>
      <charset val="186"/>
    </font>
    <font>
      <sz val="10"/>
      <color theme="4"/>
      <name val="Arial"/>
      <family val="2"/>
      <charset val="186"/>
    </font>
    <font>
      <sz val="10"/>
      <color theme="0" tint="-0.14999847407452621"/>
      <name val="Arial"/>
      <family val="2"/>
      <charset val="186"/>
    </font>
    <font>
      <b/>
      <sz val="10"/>
      <color theme="1"/>
      <name val="Arial"/>
      <family val="2"/>
      <charset val="186"/>
    </font>
    <font>
      <b/>
      <i/>
      <sz val="10"/>
      <color theme="1"/>
      <name val="Arial"/>
      <family val="2"/>
      <charset val="186"/>
    </font>
    <font>
      <b/>
      <sz val="10"/>
      <color rgb="FF0070C0"/>
      <name val="Arial"/>
      <family val="2"/>
      <charset val="186"/>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0">
    <xf numFmtId="0" fontId="0" fillId="0" borderId="0"/>
    <xf numFmtId="166" fontId="13" fillId="0" borderId="0" applyFont="0" applyFill="0" applyBorder="0" applyAlignment="0" applyProtection="0"/>
    <xf numFmtId="165" fontId="4" fillId="0" borderId="0" applyFont="0" applyFill="0" applyBorder="0" applyAlignment="0" applyProtection="0"/>
    <xf numFmtId="164" fontId="6"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2" fillId="0" borderId="0"/>
    <xf numFmtId="0" fontId="2" fillId="0" borderId="0"/>
    <xf numFmtId="0" fontId="13" fillId="0" borderId="0" applyNumberFormat="0" applyFont="0" applyBorder="0" applyProtection="0"/>
    <xf numFmtId="0" fontId="2" fillId="0" borderId="0"/>
    <xf numFmtId="0" fontId="13" fillId="0" borderId="0" applyNumberFormat="0" applyFont="0" applyBorder="0" applyProtection="0"/>
    <xf numFmtId="0" fontId="12" fillId="0" borderId="0"/>
    <xf numFmtId="0" fontId="14" fillId="0" borderId="0" applyNumberFormat="0" applyBorder="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2" fillId="0" borderId="0" applyFont="0" applyFill="0" applyAlignment="0" applyProtection="0"/>
    <xf numFmtId="9" fontId="13"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0" fontId="5" fillId="0" borderId="0"/>
    <xf numFmtId="0" fontId="15" fillId="0" borderId="0" applyNumberFormat="0" applyBorder="0" applyProtection="0"/>
  </cellStyleXfs>
  <cellXfs count="111">
    <xf numFmtId="0" fontId="0" fillId="0" borderId="0" xfId="0"/>
    <xf numFmtId="0" fontId="2" fillId="0" borderId="1" xfId="0" applyFont="1" applyFill="1" applyBorder="1" applyAlignment="1">
      <alignment horizontal="left" vertical="top" wrapText="1"/>
    </xf>
    <xf numFmtId="0" fontId="2" fillId="0" borderId="0" xfId="0" applyFont="1" applyBorder="1" applyAlignment="1">
      <alignment wrapText="1"/>
    </xf>
    <xf numFmtId="49" fontId="3" fillId="0" borderId="0" xfId="0" applyNumberFormat="1" applyFont="1" applyFill="1" applyBorder="1" applyAlignment="1">
      <alignment horizontal="left" vertical="top"/>
    </xf>
    <xf numFmtId="0" fontId="3" fillId="0" borderId="0" xfId="0" applyFont="1" applyBorder="1" applyAlignment="1">
      <alignment wrapText="1"/>
    </xf>
    <xf numFmtId="0" fontId="3" fillId="0" borderId="2" xfId="0" applyFont="1" applyBorder="1" applyAlignment="1">
      <alignment wrapText="1"/>
    </xf>
    <xf numFmtId="0" fontId="2" fillId="0" borderId="0" xfId="0" applyFont="1" applyBorder="1"/>
    <xf numFmtId="3" fontId="2" fillId="0" borderId="0" xfId="0" applyNumberFormat="1" applyFont="1" applyBorder="1" applyAlignment="1">
      <alignment horizontal="right"/>
    </xf>
    <xf numFmtId="0" fontId="3" fillId="0" borderId="2" xfId="0" applyFont="1" applyBorder="1" applyAlignment="1">
      <alignment horizontal="center" wrapText="1"/>
    </xf>
    <xf numFmtId="3" fontId="2" fillId="0" borderId="0" xfId="0" applyNumberFormat="1" applyFont="1" applyBorder="1"/>
    <xf numFmtId="49" fontId="2" fillId="0" borderId="2" xfId="0" applyNumberFormat="1" applyFont="1" applyBorder="1" applyAlignment="1">
      <alignment horizontal="left"/>
    </xf>
    <xf numFmtId="0" fontId="2" fillId="0" borderId="2" xfId="0" applyFont="1" applyBorder="1" applyAlignment="1" applyProtection="1">
      <alignment horizontal="left" vertical="top" wrapText="1" indent="1" shrinkToFit="1"/>
    </xf>
    <xf numFmtId="0" fontId="2" fillId="0" borderId="2" xfId="0" applyFont="1" applyBorder="1" applyAlignment="1">
      <alignment horizontal="left" vertical="top" wrapText="1" indent="1"/>
    </xf>
    <xf numFmtId="0" fontId="3" fillId="0" borderId="2" xfId="0" applyFont="1" applyBorder="1" applyAlignment="1" applyProtection="1">
      <alignment horizontal="left" vertical="top" wrapText="1" shrinkToFit="1"/>
    </xf>
    <xf numFmtId="0" fontId="3" fillId="0" borderId="2" xfId="0" applyFont="1" applyBorder="1" applyAlignment="1">
      <alignment horizontal="right" vertical="top" wrapText="1"/>
    </xf>
    <xf numFmtId="0" fontId="3" fillId="0" borderId="1" xfId="0" applyFont="1" applyBorder="1" applyAlignment="1">
      <alignment horizontal="center" wrapText="1"/>
    </xf>
    <xf numFmtId="0" fontId="3" fillId="0" borderId="2" xfId="0" applyFont="1" applyBorder="1" applyAlignment="1">
      <alignment horizontal="left"/>
    </xf>
    <xf numFmtId="0" fontId="3" fillId="0" borderId="2" xfId="0" applyFont="1" applyBorder="1" applyAlignment="1">
      <alignment vertical="top" wrapText="1"/>
    </xf>
    <xf numFmtId="0" fontId="0" fillId="0" borderId="2" xfId="0" applyBorder="1" applyAlignment="1">
      <alignment wrapText="1"/>
    </xf>
    <xf numFmtId="4" fontId="2" fillId="0" borderId="1" xfId="0" applyNumberFormat="1" applyFont="1" applyFill="1" applyBorder="1" applyAlignment="1">
      <alignment horizontal="right" vertical="center"/>
    </xf>
    <xf numFmtId="4" fontId="3" fillId="0" borderId="3" xfId="0" applyNumberFormat="1" applyFont="1" applyFill="1" applyBorder="1" applyAlignment="1">
      <alignment horizontal="right" vertical="center"/>
    </xf>
    <xf numFmtId="0" fontId="3" fillId="0" borderId="2" xfId="3" applyNumberFormat="1" applyFont="1" applyBorder="1" applyAlignment="1">
      <alignment horizontal="center"/>
    </xf>
    <xf numFmtId="4" fontId="3" fillId="0" borderId="2" xfId="0" applyNumberFormat="1" applyFont="1" applyBorder="1" applyAlignment="1">
      <alignment horizontal="right"/>
    </xf>
    <xf numFmtId="4" fontId="3" fillId="0" borderId="2" xfId="0" applyNumberFormat="1" applyFont="1" applyFill="1" applyBorder="1" applyAlignment="1"/>
    <xf numFmtId="0" fontId="9" fillId="0" borderId="1" xfId="0" applyFont="1" applyFill="1" applyBorder="1" applyAlignment="1">
      <alignment horizontal="left" vertical="top" wrapText="1"/>
    </xf>
    <xf numFmtId="0" fontId="9" fillId="0" borderId="2" xfId="0" applyFont="1" applyBorder="1" applyAlignment="1">
      <alignment wrapText="1"/>
    </xf>
    <xf numFmtId="49" fontId="3" fillId="0" borderId="2" xfId="0" applyNumberFormat="1" applyFont="1" applyBorder="1" applyAlignment="1">
      <alignment vertical="top"/>
    </xf>
    <xf numFmtId="0" fontId="3" fillId="2" borderId="2" xfId="0" applyFont="1" applyFill="1" applyBorder="1" applyAlignment="1">
      <alignment horizontal="center" vertical="top" wrapText="1"/>
    </xf>
    <xf numFmtId="4" fontId="3" fillId="2" borderId="4" xfId="0" applyNumberFormat="1" applyFont="1" applyFill="1" applyBorder="1" applyAlignment="1">
      <alignment horizontal="right" vertical="center"/>
    </xf>
    <xf numFmtId="49"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16" fontId="2" fillId="0" borderId="7" xfId="0" applyNumberFormat="1" applyFont="1" applyBorder="1" applyAlignment="1">
      <alignment horizontal="left" vertical="center" wrapText="1"/>
    </xf>
    <xf numFmtId="4" fontId="3" fillId="2" borderId="8" xfId="0" applyNumberFormat="1" applyFont="1" applyFill="1" applyBorder="1" applyAlignment="1">
      <alignment horizontal="right" vertical="center"/>
    </xf>
    <xf numFmtId="49" fontId="3" fillId="0" borderId="9" xfId="0" applyNumberFormat="1" applyFont="1" applyFill="1" applyBorder="1" applyAlignment="1">
      <alignment horizontal="left" vertical="top"/>
    </xf>
    <xf numFmtId="4" fontId="3" fillId="2" borderId="8" xfId="0" applyNumberFormat="1" applyFont="1" applyFill="1" applyBorder="1" applyAlignment="1">
      <alignment vertical="center"/>
    </xf>
    <xf numFmtId="4" fontId="16" fillId="0" borderId="10" xfId="0" applyNumberFormat="1" applyFont="1" applyFill="1" applyBorder="1" applyAlignment="1">
      <alignment horizontal="right" vertical="center"/>
    </xf>
    <xf numFmtId="0" fontId="17" fillId="0" borderId="0" xfId="0" applyFont="1"/>
    <xf numFmtId="0" fontId="2" fillId="3" borderId="1" xfId="0" applyFont="1" applyFill="1" applyBorder="1" applyAlignment="1">
      <alignment horizontal="left" vertical="top" wrapText="1"/>
    </xf>
    <xf numFmtId="4" fontId="2" fillId="3" borderId="1" xfId="0" applyNumberFormat="1" applyFont="1" applyFill="1" applyBorder="1" applyAlignment="1">
      <alignment horizontal="right" vertical="center"/>
    </xf>
    <xf numFmtId="0" fontId="9" fillId="0" borderId="3" xfId="0" applyFont="1" applyFill="1" applyBorder="1" applyAlignment="1">
      <alignment horizontal="left" vertical="center" wrapText="1"/>
    </xf>
    <xf numFmtId="4" fontId="2" fillId="0" borderId="3" xfId="0" applyNumberFormat="1" applyFont="1" applyFill="1" applyBorder="1" applyAlignment="1">
      <alignment horizontal="right" vertical="center"/>
    </xf>
    <xf numFmtId="4" fontId="2" fillId="3" borderId="3" xfId="0" applyNumberFormat="1" applyFont="1" applyFill="1" applyBorder="1" applyAlignment="1">
      <alignment horizontal="right" vertical="center"/>
    </xf>
    <xf numFmtId="4" fontId="3" fillId="2" borderId="11" xfId="0" applyNumberFormat="1" applyFont="1" applyFill="1" applyBorder="1" applyAlignment="1">
      <alignment vertical="center"/>
    </xf>
    <xf numFmtId="0" fontId="0" fillId="0" borderId="2" xfId="0" applyBorder="1"/>
    <xf numFmtId="0" fontId="3" fillId="0" borderId="1" xfId="4" applyNumberFormat="1" applyFont="1" applyBorder="1" applyAlignment="1">
      <alignment horizontal="center"/>
    </xf>
    <xf numFmtId="0" fontId="3" fillId="0" borderId="2" xfId="4" applyNumberFormat="1" applyFont="1" applyFill="1" applyBorder="1" applyAlignment="1">
      <alignment horizontal="center"/>
    </xf>
    <xf numFmtId="0" fontId="3" fillId="0" borderId="1" xfId="4" applyNumberFormat="1" applyFont="1" applyFill="1" applyBorder="1" applyAlignment="1">
      <alignment horizontal="center"/>
    </xf>
    <xf numFmtId="49" fontId="3" fillId="3" borderId="9" xfId="0" applyNumberFormat="1" applyFont="1" applyFill="1" applyBorder="1" applyAlignment="1">
      <alignment horizontal="left" vertical="top"/>
    </xf>
    <xf numFmtId="4" fontId="3" fillId="0" borderId="4" xfId="0" applyNumberFormat="1" applyFont="1" applyFill="1" applyBorder="1" applyAlignment="1"/>
    <xf numFmtId="4" fontId="3" fillId="0" borderId="4" xfId="0" applyNumberFormat="1" applyFont="1" applyBorder="1" applyAlignment="1">
      <alignment horizontal="right"/>
    </xf>
    <xf numFmtId="49" fontId="18" fillId="0" borderId="9" xfId="0" applyNumberFormat="1" applyFont="1" applyFill="1" applyBorder="1" applyAlignment="1">
      <alignment horizontal="left" vertical="top"/>
    </xf>
    <xf numFmtId="2" fontId="0" fillId="0" borderId="2" xfId="0" applyNumberFormat="1" applyBorder="1"/>
    <xf numFmtId="49" fontId="2" fillId="0" borderId="0" xfId="0" applyNumberFormat="1" applyFont="1" applyBorder="1"/>
    <xf numFmtId="0" fontId="9" fillId="0" borderId="0" xfId="0" applyFont="1" applyBorder="1" applyAlignment="1">
      <alignment wrapText="1"/>
    </xf>
    <xf numFmtId="0" fontId="0" fillId="0" borderId="0" xfId="0" applyBorder="1"/>
    <xf numFmtId="4" fontId="2" fillId="0" borderId="0" xfId="0" applyNumberFormat="1" applyFont="1" applyBorder="1"/>
    <xf numFmtId="9" fontId="2" fillId="0" borderId="2" xfId="0" applyNumberFormat="1" applyFont="1" applyBorder="1" applyAlignment="1" applyProtection="1">
      <alignment horizontal="left" vertical="top" wrapText="1" indent="1" shrinkToFit="1"/>
    </xf>
    <xf numFmtId="9" fontId="2" fillId="0" borderId="2" xfId="0" applyNumberFormat="1" applyFont="1" applyBorder="1" applyAlignment="1">
      <alignment horizontal="left" vertical="top" wrapText="1" indent="1"/>
    </xf>
    <xf numFmtId="4" fontId="0" fillId="0" borderId="2" xfId="0" applyNumberFormat="1" applyBorder="1"/>
    <xf numFmtId="4" fontId="3" fillId="0" borderId="2" xfId="0" applyNumberFormat="1" applyFont="1" applyBorder="1"/>
    <xf numFmtId="4" fontId="0" fillId="0" borderId="16" xfId="0" applyNumberFormat="1" applyFont="1" applyFill="1" applyBorder="1"/>
    <xf numFmtId="4" fontId="3" fillId="2" borderId="4" xfId="0" applyNumberFormat="1" applyFont="1" applyFill="1" applyBorder="1" applyAlignment="1">
      <alignment horizontal="right" vertical="center"/>
    </xf>
    <xf numFmtId="0" fontId="19" fillId="3" borderId="10" xfId="0" applyFont="1" applyFill="1" applyBorder="1" applyAlignment="1">
      <alignment horizontal="left" wrapText="1"/>
    </xf>
    <xf numFmtId="0" fontId="19" fillId="3" borderId="17" xfId="0" applyFont="1" applyFill="1" applyBorder="1" applyAlignment="1">
      <alignment horizontal="left" wrapText="1"/>
    </xf>
    <xf numFmtId="4" fontId="3" fillId="2" borderId="15" xfId="0" applyNumberFormat="1" applyFont="1" applyFill="1" applyBorder="1" applyAlignment="1">
      <alignment vertical="center"/>
    </xf>
    <xf numFmtId="4" fontId="3" fillId="2" borderId="16" xfId="0" applyNumberFormat="1" applyFont="1" applyFill="1" applyBorder="1" applyAlignment="1">
      <alignment vertical="center"/>
    </xf>
    <xf numFmtId="4" fontId="3" fillId="2" borderId="4" xfId="0" applyNumberFormat="1" applyFont="1" applyFill="1" applyBorder="1" applyAlignment="1">
      <alignment vertical="center"/>
    </xf>
    <xf numFmtId="4" fontId="3" fillId="2" borderId="12" xfId="0" applyNumberFormat="1" applyFont="1" applyFill="1" applyBorder="1" applyAlignment="1">
      <alignment vertical="center"/>
    </xf>
    <xf numFmtId="4" fontId="3" fillId="2" borderId="13" xfId="0" applyNumberFormat="1" applyFont="1" applyFill="1" applyBorder="1" applyAlignment="1">
      <alignment vertical="center"/>
    </xf>
    <xf numFmtId="4" fontId="3" fillId="2" borderId="11" xfId="0" applyNumberFormat="1" applyFont="1" applyFill="1" applyBorder="1" applyAlignment="1">
      <alignment vertical="center"/>
    </xf>
    <xf numFmtId="0" fontId="18" fillId="0" borderId="1" xfId="0" applyFont="1" applyFill="1" applyBorder="1" applyAlignment="1">
      <alignment horizontal="left" vertical="top" wrapText="1"/>
    </xf>
    <xf numFmtId="0" fontId="18" fillId="0" borderId="14" xfId="0" applyFont="1" applyFill="1" applyBorder="1" applyAlignment="1">
      <alignment horizontal="left" vertical="top" wrapText="1"/>
    </xf>
    <xf numFmtId="4" fontId="3" fillId="0" borderId="15" xfId="0" applyNumberFormat="1" applyFont="1" applyFill="1" applyBorder="1" applyAlignment="1">
      <alignment vertical="center"/>
    </xf>
    <xf numFmtId="4" fontId="3" fillId="0" borderId="16" xfId="0" applyNumberFormat="1" applyFont="1" applyFill="1" applyBorder="1" applyAlignment="1">
      <alignment vertical="center"/>
    </xf>
    <xf numFmtId="4" fontId="3" fillId="0" borderId="4" xfId="0" applyNumberFormat="1" applyFont="1" applyFill="1" applyBorder="1" applyAlignment="1">
      <alignment vertical="center"/>
    </xf>
    <xf numFmtId="4" fontId="3" fillId="3" borderId="15" xfId="0" applyNumberFormat="1" applyFont="1" applyFill="1" applyBorder="1" applyAlignment="1">
      <alignment vertical="center"/>
    </xf>
    <xf numFmtId="4" fontId="3" fillId="3" borderId="16" xfId="0" applyNumberFormat="1" applyFont="1" applyFill="1" applyBorder="1" applyAlignment="1">
      <alignment vertical="center"/>
    </xf>
    <xf numFmtId="4" fontId="3" fillId="3" borderId="4" xfId="0" applyNumberFormat="1" applyFont="1" applyFill="1" applyBorder="1" applyAlignment="1">
      <alignment vertical="center"/>
    </xf>
    <xf numFmtId="0" fontId="2" fillId="0" borderId="18" xfId="0" applyNumberFormat="1" applyFont="1" applyBorder="1" applyAlignment="1">
      <alignment horizontal="left" vertical="center" wrapText="1"/>
    </xf>
    <xf numFmtId="0" fontId="2" fillId="0" borderId="19" xfId="0" applyNumberFormat="1" applyFont="1" applyBorder="1" applyAlignment="1">
      <alignment horizontal="left" vertical="center" wrapText="1"/>
    </xf>
    <xf numFmtId="0" fontId="2" fillId="0" borderId="7" xfId="0" applyNumberFormat="1" applyFont="1" applyBorder="1" applyAlignment="1">
      <alignment horizontal="left" vertical="center" wrapText="1"/>
    </xf>
    <xf numFmtId="0" fontId="18" fillId="0" borderId="20" xfId="0" applyFont="1" applyFill="1" applyBorder="1" applyAlignment="1">
      <alignment horizontal="left" vertical="top" wrapText="1"/>
    </xf>
    <xf numFmtId="0" fontId="18" fillId="0" borderId="2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4" xfId="0" applyFont="1" applyFill="1" applyBorder="1" applyAlignment="1">
      <alignment horizontal="left" vertical="top" wrapText="1"/>
    </xf>
    <xf numFmtId="4" fontId="3" fillId="3" borderId="15" xfId="0" applyNumberFormat="1" applyFont="1" applyFill="1" applyBorder="1" applyAlignment="1">
      <alignment horizontal="right" vertical="center"/>
    </xf>
    <xf numFmtId="4" fontId="3" fillId="3" borderId="16"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4" fontId="3" fillId="0" borderId="15" xfId="0" applyNumberFormat="1" applyFont="1" applyFill="1" applyBorder="1" applyAlignment="1">
      <alignment horizontal="right" vertical="center"/>
    </xf>
    <xf numFmtId="4" fontId="3" fillId="0" borderId="16" xfId="0" applyNumberFormat="1" applyFont="1" applyFill="1" applyBorder="1" applyAlignment="1">
      <alignment horizontal="right" vertical="center"/>
    </xf>
    <xf numFmtId="4" fontId="3" fillId="0" borderId="4" xfId="0" applyNumberFormat="1" applyFont="1" applyFill="1" applyBorder="1" applyAlignment="1">
      <alignment horizontal="right" vertical="center"/>
    </xf>
    <xf numFmtId="4" fontId="3" fillId="2" borderId="12" xfId="0" applyNumberFormat="1" applyFont="1" applyFill="1" applyBorder="1" applyAlignment="1">
      <alignment horizontal="right" vertical="center"/>
    </xf>
    <xf numFmtId="4" fontId="3" fillId="2" borderId="13" xfId="0" applyNumberFormat="1" applyFont="1" applyFill="1" applyBorder="1" applyAlignment="1">
      <alignment horizontal="right" vertical="center"/>
    </xf>
    <xf numFmtId="4" fontId="3" fillId="2" borderId="11" xfId="0" applyNumberFormat="1" applyFont="1" applyFill="1" applyBorder="1" applyAlignment="1">
      <alignment horizontal="right" vertical="center"/>
    </xf>
    <xf numFmtId="4" fontId="3" fillId="2" borderId="15" xfId="0" applyNumberFormat="1" applyFont="1" applyFill="1" applyBorder="1" applyAlignment="1">
      <alignment horizontal="right" vertical="center"/>
    </xf>
    <xf numFmtId="4" fontId="3" fillId="2" borderId="16" xfId="0" applyNumberFormat="1" applyFont="1" applyFill="1" applyBorder="1" applyAlignment="1">
      <alignment horizontal="right" vertical="center"/>
    </xf>
    <xf numFmtId="4" fontId="3" fillId="2" borderId="4" xfId="0" applyNumberFormat="1" applyFont="1" applyFill="1" applyBorder="1" applyAlignment="1">
      <alignment horizontal="right" vertical="center"/>
    </xf>
    <xf numFmtId="0" fontId="10" fillId="0" borderId="0" xfId="0" applyFont="1" applyBorder="1" applyAlignment="1"/>
    <xf numFmtId="0" fontId="11" fillId="0" borderId="0" xfId="0" applyFont="1" applyAlignment="1"/>
    <xf numFmtId="0" fontId="2" fillId="0" borderId="0" xfId="0" applyFont="1" applyBorder="1" applyAlignment="1">
      <alignment wrapText="1"/>
    </xf>
    <xf numFmtId="0" fontId="0" fillId="0" borderId="0" xfId="0" applyAlignment="1">
      <alignment wrapText="1"/>
    </xf>
    <xf numFmtId="0" fontId="3" fillId="0" borderId="0" xfId="0" applyFont="1" applyBorder="1" applyAlignment="1">
      <alignment horizontal="left" wrapText="1"/>
    </xf>
    <xf numFmtId="0" fontId="3" fillId="2" borderId="2" xfId="4" applyNumberFormat="1" applyFont="1" applyFill="1" applyBorder="1" applyAlignment="1">
      <alignment horizont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4" fontId="20" fillId="2" borderId="11" xfId="0" applyNumberFormat="1" applyFont="1" applyFill="1" applyBorder="1" applyAlignment="1">
      <alignment vertical="center"/>
    </xf>
    <xf numFmtId="4" fontId="3" fillId="2" borderId="2" xfId="0" applyNumberFormat="1" applyFont="1" applyFill="1" applyBorder="1" applyAlignment="1">
      <alignment horizontal="right" vertical="center"/>
    </xf>
    <xf numFmtId="4" fontId="20" fillId="2" borderId="2" xfId="0" applyNumberFormat="1" applyFont="1" applyFill="1" applyBorder="1" applyAlignment="1">
      <alignment horizontal="right" vertical="center"/>
    </xf>
    <xf numFmtId="4" fontId="20" fillId="2" borderId="4" xfId="0" applyNumberFormat="1" applyFont="1" applyFill="1" applyBorder="1" applyAlignment="1">
      <alignment horizontal="right" vertical="center"/>
    </xf>
  </cellXfs>
  <cellStyles count="50">
    <cellStyle name="Comma 2" xfId="1"/>
    <cellStyle name="Comma 3" xfId="2"/>
    <cellStyle name="Comma 4" xfId="3"/>
    <cellStyle name="Comma 5" xfId="4"/>
    <cellStyle name="Normaallaad" xfId="0" builtinId="0"/>
    <cellStyle name="Normaallaad 2" xfId="5"/>
    <cellStyle name="Normal 10" xfId="6"/>
    <cellStyle name="Normal 11" xfId="7"/>
    <cellStyle name="Normal 2" xfId="8"/>
    <cellStyle name="Normal 2 2" xfId="9"/>
    <cellStyle name="Normal 3" xfId="10"/>
    <cellStyle name="Normal 3 2" xfId="11"/>
    <cellStyle name="Normal 4" xfId="12"/>
    <cellStyle name="Normal 4 2" xfId="13"/>
    <cellStyle name="Normal 4 3" xfId="14"/>
    <cellStyle name="Normal 4 3 2" xfId="15"/>
    <cellStyle name="Normal 4 3 2 2" xfId="16"/>
    <cellStyle name="Normal 4 3 3" xfId="17"/>
    <cellStyle name="Normal 4 4" xfId="18"/>
    <cellStyle name="Normal 4 4 2" xfId="19"/>
    <cellStyle name="Normal 4 5" xfId="20"/>
    <cellStyle name="Normal 5" xfId="21"/>
    <cellStyle name="Normal 6" xfId="22"/>
    <cellStyle name="Normal 6 2" xfId="23"/>
    <cellStyle name="Normal 6 2 2" xfId="24"/>
    <cellStyle name="Normal 6 2 2 2" xfId="25"/>
    <cellStyle name="Normal 6 2 3" xfId="26"/>
    <cellStyle name="Normal 6 3" xfId="27"/>
    <cellStyle name="Normal 6 3 2" xfId="28"/>
    <cellStyle name="Normal 6 4" xfId="29"/>
    <cellStyle name="Normal 7" xfId="30"/>
    <cellStyle name="Normal 7 2" xfId="31"/>
    <cellStyle name="Normal 8" xfId="32"/>
    <cellStyle name="Normal 8 2" xfId="33"/>
    <cellStyle name="Normal 9" xfId="34"/>
    <cellStyle name="Normal 9 2" xfId="35"/>
    <cellStyle name="Percent 2" xfId="36"/>
    <cellStyle name="Percent 2 2" xfId="37"/>
    <cellStyle name="Percent 3" xfId="38"/>
    <cellStyle name="Percent 3 2" xfId="39"/>
    <cellStyle name="Percent 3 3" xfId="40"/>
    <cellStyle name="Percent 3 3 2" xfId="41"/>
    <cellStyle name="Percent 3 3 2 2" xfId="42"/>
    <cellStyle name="Percent 3 3 3" xfId="43"/>
    <cellStyle name="Percent 3 4" xfId="44"/>
    <cellStyle name="Percent 3 4 2" xfId="45"/>
    <cellStyle name="Percent 3 5" xfId="46"/>
    <cellStyle name="Percent 4" xfId="47"/>
    <cellStyle name="Style 1" xfId="48"/>
    <cellStyle name="Style 1 2"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3416300</xdr:colOff>
      <xdr:row>3</xdr:row>
      <xdr:rowOff>768350</xdr:rowOff>
    </xdr:to>
    <xdr:pic>
      <xdr:nvPicPr>
        <xdr:cNvPr id="113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8750"/>
          <a:ext cx="401955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0"/>
  <sheetViews>
    <sheetView tabSelected="1" zoomScale="77" zoomScaleNormal="75" workbookViewId="0">
      <selection activeCell="N33" sqref="N33"/>
    </sheetView>
  </sheetViews>
  <sheetFormatPr defaultColWidth="9.07421875" defaultRowHeight="12.45"/>
  <cols>
    <col min="1" max="1" width="8.61328125" style="6" customWidth="1"/>
    <col min="2" max="3" width="53.15234375" style="2" customWidth="1"/>
    <col min="4" max="4" width="16.3828125" style="7" customWidth="1"/>
    <col min="5" max="6" width="15.53515625" style="9" customWidth="1"/>
    <col min="7" max="10" width="15.4609375" style="9" customWidth="1"/>
    <col min="11" max="12" width="15.53515625" style="9" customWidth="1"/>
    <col min="13" max="13" width="12.921875" style="6" customWidth="1"/>
    <col min="14" max="14" width="16.61328125" style="6" customWidth="1"/>
    <col min="15" max="16384" width="9.07421875" style="6"/>
  </cols>
  <sheetData>
    <row r="1" spans="1:14">
      <c r="B1"/>
    </row>
    <row r="2" spans="1:14">
      <c r="B2"/>
    </row>
    <row r="3" spans="1:14">
      <c r="B3" s="38" t="s">
        <v>23</v>
      </c>
    </row>
    <row r="4" spans="1:14" ht="77.05" customHeight="1">
      <c r="A4" s="99" t="s">
        <v>22</v>
      </c>
      <c r="B4" s="100"/>
      <c r="C4" s="103"/>
      <c r="D4" s="103"/>
      <c r="E4" s="103"/>
      <c r="F4" s="103"/>
    </row>
    <row r="5" spans="1:14" ht="71.5" customHeight="1">
      <c r="A5" s="101" t="s">
        <v>25</v>
      </c>
      <c r="B5" s="102"/>
      <c r="C5" s="102"/>
      <c r="D5" s="102"/>
      <c r="E5" s="102"/>
    </row>
    <row r="6" spans="1:14">
      <c r="K6" s="50"/>
      <c r="L6" s="51"/>
    </row>
    <row r="7" spans="1:14">
      <c r="A7" s="26"/>
      <c r="B7" s="8" t="s">
        <v>3</v>
      </c>
      <c r="C7" s="15"/>
      <c r="D7" s="46">
        <v>2022</v>
      </c>
      <c r="E7" s="46">
        <v>2023</v>
      </c>
      <c r="F7" s="46">
        <v>2024</v>
      </c>
      <c r="G7" s="46">
        <v>2025</v>
      </c>
      <c r="H7" s="46">
        <v>2026</v>
      </c>
      <c r="I7" s="46">
        <v>2027</v>
      </c>
      <c r="J7" s="46">
        <v>2028</v>
      </c>
      <c r="K7" s="48">
        <v>2029</v>
      </c>
      <c r="L7" s="104" t="s">
        <v>4</v>
      </c>
      <c r="M7" s="104"/>
      <c r="N7" s="27" t="s">
        <v>4</v>
      </c>
    </row>
    <row r="8" spans="1:14" ht="37.75" thickBot="1">
      <c r="A8" s="29" t="s">
        <v>0</v>
      </c>
      <c r="B8" s="105" t="s">
        <v>11</v>
      </c>
      <c r="C8" s="106" t="s">
        <v>24</v>
      </c>
      <c r="D8" s="30" t="s">
        <v>26</v>
      </c>
      <c r="E8" s="30" t="s">
        <v>26</v>
      </c>
      <c r="F8" s="30" t="s">
        <v>26</v>
      </c>
      <c r="G8" s="30" t="s">
        <v>26</v>
      </c>
      <c r="H8" s="30" t="s">
        <v>26</v>
      </c>
      <c r="I8" s="30" t="s">
        <v>26</v>
      </c>
      <c r="J8" s="30" t="s">
        <v>26</v>
      </c>
      <c r="K8" s="30" t="s">
        <v>26</v>
      </c>
      <c r="L8" s="31" t="s">
        <v>13</v>
      </c>
      <c r="M8" s="31" t="s">
        <v>27</v>
      </c>
      <c r="N8" s="32" t="s">
        <v>12</v>
      </c>
    </row>
    <row r="9" spans="1:14">
      <c r="A9" s="80">
        <v>1</v>
      </c>
      <c r="B9" s="83" t="s">
        <v>28</v>
      </c>
      <c r="C9" s="84"/>
      <c r="D9" s="90">
        <f t="shared" ref="D9:M9" si="0">D13+D19</f>
        <v>0</v>
      </c>
      <c r="E9" s="90">
        <f t="shared" si="0"/>
        <v>1233034.49</v>
      </c>
      <c r="F9" s="90">
        <f t="shared" si="0"/>
        <v>3147051.05</v>
      </c>
      <c r="G9" s="87">
        <f t="shared" si="0"/>
        <v>1235780.43</v>
      </c>
      <c r="H9" s="87">
        <f t="shared" si="0"/>
        <v>3053095.73</v>
      </c>
      <c r="I9" s="87">
        <f t="shared" si="0"/>
        <v>0</v>
      </c>
      <c r="J9" s="87">
        <f t="shared" si="0"/>
        <v>0</v>
      </c>
      <c r="K9" s="90">
        <f t="shared" si="0"/>
        <v>0</v>
      </c>
      <c r="L9" s="96">
        <f>L13+L19</f>
        <v>8668961.6999999993</v>
      </c>
      <c r="M9" s="96">
        <f t="shared" si="0"/>
        <v>0</v>
      </c>
      <c r="N9" s="93">
        <f>L9+M9</f>
        <v>8668961.6999999993</v>
      </c>
    </row>
    <row r="10" spans="1:14">
      <c r="A10" s="81"/>
      <c r="B10" s="72" t="s">
        <v>57</v>
      </c>
      <c r="C10" s="73"/>
      <c r="D10" s="91"/>
      <c r="E10" s="91"/>
      <c r="F10" s="91"/>
      <c r="G10" s="88"/>
      <c r="H10" s="88"/>
      <c r="I10" s="88"/>
      <c r="J10" s="88"/>
      <c r="K10" s="91"/>
      <c r="L10" s="97"/>
      <c r="M10" s="97"/>
      <c r="N10" s="94"/>
    </row>
    <row r="11" spans="1:14">
      <c r="A11" s="81"/>
      <c r="B11" s="72" t="s">
        <v>29</v>
      </c>
      <c r="C11" s="73"/>
      <c r="D11" s="91"/>
      <c r="E11" s="91"/>
      <c r="F11" s="91"/>
      <c r="G11" s="88"/>
      <c r="H11" s="88"/>
      <c r="I11" s="88"/>
      <c r="J11" s="88"/>
      <c r="K11" s="91"/>
      <c r="L11" s="97"/>
      <c r="M11" s="97"/>
      <c r="N11" s="94"/>
    </row>
    <row r="12" spans="1:14" ht="57.55" customHeight="1">
      <c r="A12" s="82"/>
      <c r="B12" s="72" t="s">
        <v>30</v>
      </c>
      <c r="C12" s="73"/>
      <c r="D12" s="92"/>
      <c r="E12" s="92"/>
      <c r="F12" s="92"/>
      <c r="G12" s="89"/>
      <c r="H12" s="89"/>
      <c r="I12" s="89"/>
      <c r="J12" s="89"/>
      <c r="K12" s="92"/>
      <c r="L12" s="98"/>
      <c r="M12" s="98"/>
      <c r="N12" s="95"/>
    </row>
    <row r="13" spans="1:14">
      <c r="A13" s="33" t="s">
        <v>18</v>
      </c>
      <c r="B13" s="85" t="s">
        <v>31</v>
      </c>
      <c r="C13" s="86"/>
      <c r="D13" s="20">
        <f>SUM(D15:D18)</f>
        <v>0</v>
      </c>
      <c r="E13" s="20">
        <f>SUM(E14:E18)</f>
        <v>1228122</v>
      </c>
      <c r="F13" s="20">
        <f t="shared" ref="F13:K13" si="1">SUM(F14:F18)</f>
        <v>3134513</v>
      </c>
      <c r="G13" s="20">
        <f t="shared" si="1"/>
        <v>1230857</v>
      </c>
      <c r="H13" s="20">
        <f t="shared" si="1"/>
        <v>3040932</v>
      </c>
      <c r="I13" s="20">
        <f t="shared" si="1"/>
        <v>0</v>
      </c>
      <c r="J13" s="20">
        <f t="shared" si="1"/>
        <v>0</v>
      </c>
      <c r="K13" s="20">
        <f t="shared" si="1"/>
        <v>0</v>
      </c>
      <c r="L13" s="28">
        <f>SUM(L14:L18)</f>
        <v>8634424</v>
      </c>
      <c r="M13" s="63">
        <f>SUM(M15:M19)</f>
        <v>0</v>
      </c>
      <c r="N13" s="34">
        <f t="shared" ref="N13:N19" si="2">L13+M13</f>
        <v>8634424</v>
      </c>
    </row>
    <row r="14" spans="1:14" ht="24.9">
      <c r="A14" s="35" t="s">
        <v>7</v>
      </c>
      <c r="B14" s="39" t="s">
        <v>14</v>
      </c>
      <c r="C14" s="39" t="s">
        <v>32</v>
      </c>
      <c r="D14" s="40">
        <v>0</v>
      </c>
      <c r="E14" s="40">
        <v>27822</v>
      </c>
      <c r="F14" s="40">
        <v>29213</v>
      </c>
      <c r="G14" s="40">
        <v>30557</v>
      </c>
      <c r="H14" s="40">
        <v>51092</v>
      </c>
      <c r="I14" s="40"/>
      <c r="J14" s="40">
        <v>0</v>
      </c>
      <c r="K14" s="40">
        <v>0</v>
      </c>
      <c r="L14" s="108">
        <f>SUM(E14:K14)</f>
        <v>138684</v>
      </c>
      <c r="M14" s="108">
        <v>0</v>
      </c>
      <c r="N14" s="36">
        <f>L14+M14</f>
        <v>138684</v>
      </c>
    </row>
    <row r="15" spans="1:14" ht="25.75">
      <c r="A15" s="35" t="s">
        <v>8</v>
      </c>
      <c r="B15" s="1" t="s">
        <v>33</v>
      </c>
      <c r="C15" s="24" t="s">
        <v>34</v>
      </c>
      <c r="D15" s="19">
        <v>0</v>
      </c>
      <c r="E15" s="19">
        <v>1200000</v>
      </c>
      <c r="F15" s="19">
        <f>3144000-39000</f>
        <v>3105000</v>
      </c>
      <c r="G15" s="19">
        <v>0</v>
      </c>
      <c r="H15" s="19">
        <v>0</v>
      </c>
      <c r="I15" s="40">
        <v>0</v>
      </c>
      <c r="J15" s="19">
        <v>0</v>
      </c>
      <c r="K15" s="19">
        <v>0</v>
      </c>
      <c r="L15" s="108">
        <f>SUM(E15:K15)</f>
        <v>4305000</v>
      </c>
      <c r="M15" s="108"/>
      <c r="N15" s="36">
        <f t="shared" si="2"/>
        <v>4305000</v>
      </c>
    </row>
    <row r="16" spans="1:14" ht="25.75">
      <c r="A16" s="35" t="s">
        <v>9</v>
      </c>
      <c r="B16" s="1" t="s">
        <v>35</v>
      </c>
      <c r="C16" s="24" t="s">
        <v>36</v>
      </c>
      <c r="D16" s="19">
        <v>0</v>
      </c>
      <c r="E16" s="19">
        <v>0</v>
      </c>
      <c r="F16" s="19">
        <v>0</v>
      </c>
      <c r="G16" s="19">
        <v>1200000</v>
      </c>
      <c r="H16" s="19">
        <v>0</v>
      </c>
      <c r="I16" s="40">
        <v>0</v>
      </c>
      <c r="J16" s="19">
        <v>0</v>
      </c>
      <c r="K16" s="19">
        <v>0</v>
      </c>
      <c r="L16" s="108">
        <f>SUM(E16:K16)</f>
        <v>1200000</v>
      </c>
      <c r="M16" s="108">
        <v>0</v>
      </c>
      <c r="N16" s="36">
        <f t="shared" si="2"/>
        <v>1200000</v>
      </c>
    </row>
    <row r="17" spans="1:14" ht="25.75">
      <c r="A17" s="35" t="s">
        <v>10</v>
      </c>
      <c r="B17" s="1" t="s">
        <v>37</v>
      </c>
      <c r="C17" s="24" t="s">
        <v>34</v>
      </c>
      <c r="D17" s="19">
        <v>0</v>
      </c>
      <c r="E17" s="19">
        <v>0</v>
      </c>
      <c r="F17" s="19">
        <v>0</v>
      </c>
      <c r="G17" s="19">
        <v>0</v>
      </c>
      <c r="H17" s="19">
        <v>2989540</v>
      </c>
      <c r="I17" s="40">
        <v>0</v>
      </c>
      <c r="J17" s="19">
        <v>0</v>
      </c>
      <c r="K17" s="19">
        <v>0</v>
      </c>
      <c r="L17" s="108">
        <f>SUM(E17:K17)</f>
        <v>2989540</v>
      </c>
      <c r="M17" s="108">
        <v>0</v>
      </c>
      <c r="N17" s="36">
        <f t="shared" si="2"/>
        <v>2989540</v>
      </c>
    </row>
    <row r="18" spans="1:14" ht="12.9">
      <c r="A18" s="35" t="s">
        <v>15</v>
      </c>
      <c r="B18" s="2" t="s">
        <v>38</v>
      </c>
      <c r="C18" s="41" t="s">
        <v>55</v>
      </c>
      <c r="D18" s="42">
        <v>0</v>
      </c>
      <c r="E18" s="42">
        <v>300</v>
      </c>
      <c r="F18" s="42">
        <v>300</v>
      </c>
      <c r="G18" s="42">
        <v>300</v>
      </c>
      <c r="H18" s="42">
        <v>300</v>
      </c>
      <c r="I18" s="43">
        <v>0</v>
      </c>
      <c r="J18" s="42">
        <v>0</v>
      </c>
      <c r="K18" s="42">
        <v>0</v>
      </c>
      <c r="L18" s="108">
        <f>SUM(E18:K18)</f>
        <v>1200</v>
      </c>
      <c r="M18" s="63">
        <v>0</v>
      </c>
      <c r="N18" s="44">
        <f>L18+M18</f>
        <v>1200</v>
      </c>
    </row>
    <row r="19" spans="1:14" ht="12.9" thickBot="1">
      <c r="A19" s="52" t="s">
        <v>39</v>
      </c>
      <c r="B19" s="64" t="s">
        <v>40</v>
      </c>
      <c r="C19" s="65"/>
      <c r="D19" s="37">
        <v>0</v>
      </c>
      <c r="E19" s="37">
        <f>ROUND(E13*0.4%,2)</f>
        <v>4912.49</v>
      </c>
      <c r="F19" s="37">
        <f>ROUND(F13*0.4%,2)</f>
        <v>12538.05</v>
      </c>
      <c r="G19" s="37">
        <f t="shared" ref="G19:L19" si="3">ROUND(G13*0.4%,2)</f>
        <v>4923.43</v>
      </c>
      <c r="H19" s="37">
        <f t="shared" si="3"/>
        <v>12163.73</v>
      </c>
      <c r="I19" s="37">
        <f t="shared" si="3"/>
        <v>0</v>
      </c>
      <c r="J19" s="37">
        <f t="shared" si="3"/>
        <v>0</v>
      </c>
      <c r="K19" s="37">
        <f t="shared" si="3"/>
        <v>0</v>
      </c>
      <c r="L19" s="109">
        <f t="shared" si="3"/>
        <v>34537.699999999997</v>
      </c>
      <c r="M19" s="110">
        <v>0</v>
      </c>
      <c r="N19" s="107">
        <f t="shared" si="2"/>
        <v>34537.699999999997</v>
      </c>
    </row>
    <row r="20" spans="1:14">
      <c r="A20" s="80">
        <v>6</v>
      </c>
      <c r="B20" s="83" t="s">
        <v>42</v>
      </c>
      <c r="C20" s="84"/>
      <c r="D20" s="74">
        <f t="shared" ref="D20:M20" si="4">D24+D29</f>
        <v>0</v>
      </c>
      <c r="E20" s="74">
        <f t="shared" si="4"/>
        <v>7790.92</v>
      </c>
      <c r="F20" s="74">
        <f t="shared" si="4"/>
        <v>183806.12</v>
      </c>
      <c r="G20" s="77">
        <f t="shared" si="4"/>
        <v>0</v>
      </c>
      <c r="H20" s="77">
        <f t="shared" si="4"/>
        <v>0</v>
      </c>
      <c r="I20" s="77">
        <f t="shared" si="4"/>
        <v>0</v>
      </c>
      <c r="J20" s="77">
        <f t="shared" si="4"/>
        <v>0</v>
      </c>
      <c r="K20" s="74">
        <f t="shared" si="4"/>
        <v>0</v>
      </c>
      <c r="L20" s="66">
        <f t="shared" si="4"/>
        <v>191597.04</v>
      </c>
      <c r="M20" s="66">
        <f t="shared" si="4"/>
        <v>0</v>
      </c>
      <c r="N20" s="69">
        <f>L20+M20</f>
        <v>191597.04</v>
      </c>
    </row>
    <row r="21" spans="1:14">
      <c r="A21" s="81"/>
      <c r="B21" s="72" t="s">
        <v>58</v>
      </c>
      <c r="C21" s="73"/>
      <c r="D21" s="75"/>
      <c r="E21" s="75"/>
      <c r="F21" s="75"/>
      <c r="G21" s="78"/>
      <c r="H21" s="78"/>
      <c r="I21" s="78"/>
      <c r="J21" s="78"/>
      <c r="K21" s="75"/>
      <c r="L21" s="67"/>
      <c r="M21" s="67"/>
      <c r="N21" s="70"/>
    </row>
    <row r="22" spans="1:14">
      <c r="A22" s="81"/>
      <c r="B22" s="72" t="s">
        <v>41</v>
      </c>
      <c r="C22" s="73"/>
      <c r="D22" s="75"/>
      <c r="E22" s="75"/>
      <c r="F22" s="75"/>
      <c r="G22" s="78"/>
      <c r="H22" s="78"/>
      <c r="I22" s="78"/>
      <c r="J22" s="78"/>
      <c r="K22" s="75"/>
      <c r="L22" s="67"/>
      <c r="M22" s="67"/>
      <c r="N22" s="70"/>
    </row>
    <row r="23" spans="1:14">
      <c r="A23" s="82"/>
      <c r="B23" s="72" t="s">
        <v>43</v>
      </c>
      <c r="C23" s="73"/>
      <c r="D23" s="76"/>
      <c r="E23" s="76"/>
      <c r="F23" s="76"/>
      <c r="G23" s="79"/>
      <c r="H23" s="79"/>
      <c r="I23" s="79"/>
      <c r="J23" s="79"/>
      <c r="K23" s="76"/>
      <c r="L23" s="68"/>
      <c r="M23" s="68"/>
      <c r="N23" s="71"/>
    </row>
    <row r="24" spans="1:14">
      <c r="A24" s="33" t="s">
        <v>44</v>
      </c>
      <c r="B24" s="85" t="s">
        <v>31</v>
      </c>
      <c r="C24" s="86"/>
      <c r="D24" s="20">
        <f t="shared" ref="D24:L24" si="5">SUM(D25:D28)</f>
        <v>0</v>
      </c>
      <c r="E24" s="20">
        <f t="shared" si="5"/>
        <v>7564</v>
      </c>
      <c r="F24" s="20">
        <f t="shared" si="5"/>
        <v>178452.54</v>
      </c>
      <c r="G24" s="20">
        <f t="shared" si="5"/>
        <v>0</v>
      </c>
      <c r="H24" s="20">
        <f t="shared" si="5"/>
        <v>0</v>
      </c>
      <c r="I24" s="20">
        <f t="shared" si="5"/>
        <v>0</v>
      </c>
      <c r="J24" s="20">
        <f t="shared" si="5"/>
        <v>0</v>
      </c>
      <c r="K24" s="20">
        <f t="shared" si="5"/>
        <v>0</v>
      </c>
      <c r="L24" s="28">
        <f t="shared" si="5"/>
        <v>186016.54</v>
      </c>
      <c r="M24" s="28">
        <f>SUM(M25:M29)</f>
        <v>0</v>
      </c>
      <c r="N24" s="34">
        <f t="shared" ref="N24:N29" si="6">L24+M24</f>
        <v>186016.54</v>
      </c>
    </row>
    <row r="25" spans="1:14">
      <c r="A25" s="49" t="s">
        <v>45</v>
      </c>
      <c r="B25" s="39" t="s">
        <v>14</v>
      </c>
      <c r="C25" s="39" t="s">
        <v>46</v>
      </c>
      <c r="D25" s="40">
        <v>0</v>
      </c>
      <c r="E25" s="40">
        <v>5564</v>
      </c>
      <c r="F25" s="40">
        <v>5843</v>
      </c>
      <c r="G25" s="40">
        <v>0</v>
      </c>
      <c r="H25" s="40">
        <v>0</v>
      </c>
      <c r="I25" s="40">
        <v>0</v>
      </c>
      <c r="J25" s="40">
        <v>0</v>
      </c>
      <c r="K25" s="40">
        <v>0</v>
      </c>
      <c r="L25" s="63">
        <f>SUM(D25:K25)</f>
        <v>11407</v>
      </c>
      <c r="M25" s="63"/>
      <c r="N25" s="34">
        <f t="shared" si="6"/>
        <v>11407</v>
      </c>
    </row>
    <row r="26" spans="1:14" ht="12.9">
      <c r="A26" s="49" t="s">
        <v>47</v>
      </c>
      <c r="B26" s="2" t="s">
        <v>48</v>
      </c>
      <c r="C26" s="25" t="s">
        <v>49</v>
      </c>
      <c r="D26" s="19">
        <v>0</v>
      </c>
      <c r="E26" s="19">
        <v>2000</v>
      </c>
      <c r="F26" s="19">
        <v>2000</v>
      </c>
      <c r="G26" s="19">
        <v>0</v>
      </c>
      <c r="H26" s="19">
        <v>0</v>
      </c>
      <c r="I26" s="19">
        <v>0</v>
      </c>
      <c r="J26" s="19">
        <v>0</v>
      </c>
      <c r="K26" s="19">
        <v>0</v>
      </c>
      <c r="L26" s="63">
        <f>SUM(D26:K26)</f>
        <v>4000</v>
      </c>
      <c r="M26" s="63">
        <v>0</v>
      </c>
      <c r="N26" s="34">
        <f t="shared" si="6"/>
        <v>4000</v>
      </c>
    </row>
    <row r="27" spans="1:14" ht="38.6">
      <c r="A27" s="49" t="s">
        <v>50</v>
      </c>
      <c r="B27" s="1" t="s">
        <v>51</v>
      </c>
      <c r="C27" s="24" t="s">
        <v>56</v>
      </c>
      <c r="D27" s="19">
        <v>0</v>
      </c>
      <c r="E27" s="19">
        <v>0</v>
      </c>
      <c r="F27" s="19">
        <f>132294.01+38015.53</f>
        <v>170309.54</v>
      </c>
      <c r="G27" s="19">
        <v>0</v>
      </c>
      <c r="H27" s="19">
        <v>0</v>
      </c>
      <c r="I27" s="19">
        <v>0</v>
      </c>
      <c r="J27" s="19">
        <v>0</v>
      </c>
      <c r="K27" s="19">
        <v>0</v>
      </c>
      <c r="L27" s="63">
        <f>SUM(D27:K27)</f>
        <v>170309.54</v>
      </c>
      <c r="M27" s="63">
        <v>0</v>
      </c>
      <c r="N27" s="34">
        <f t="shared" si="6"/>
        <v>170309.54</v>
      </c>
    </row>
    <row r="28" spans="1:14" ht="12.9">
      <c r="A28" s="49" t="s">
        <v>52</v>
      </c>
      <c r="B28" s="1" t="s">
        <v>38</v>
      </c>
      <c r="C28" s="24" t="s">
        <v>55</v>
      </c>
      <c r="D28" s="19">
        <v>0</v>
      </c>
      <c r="E28" s="19"/>
      <c r="F28" s="19">
        <v>300</v>
      </c>
      <c r="G28" s="19">
        <v>0</v>
      </c>
      <c r="H28" s="19">
        <v>0</v>
      </c>
      <c r="I28" s="19">
        <v>0</v>
      </c>
      <c r="J28" s="19">
        <v>0</v>
      </c>
      <c r="K28" s="19">
        <v>0</v>
      </c>
      <c r="L28" s="63">
        <f>SUM(D28:K28)</f>
        <v>300</v>
      </c>
      <c r="M28" s="63">
        <v>0</v>
      </c>
      <c r="N28" s="34">
        <f t="shared" si="6"/>
        <v>300</v>
      </c>
    </row>
    <row r="29" spans="1:14" ht="12.9" thickBot="1">
      <c r="A29" s="49" t="s">
        <v>53</v>
      </c>
      <c r="B29" s="64" t="s">
        <v>54</v>
      </c>
      <c r="C29" s="65"/>
      <c r="D29" s="37">
        <f t="shared" ref="D29:K29" si="7">D24*3%</f>
        <v>0</v>
      </c>
      <c r="E29" s="37">
        <f>ROUND(E24*3%,2)</f>
        <v>226.92</v>
      </c>
      <c r="F29" s="37">
        <f>ROUND(F24*3%,2)</f>
        <v>5353.58</v>
      </c>
      <c r="G29" s="37">
        <f t="shared" si="7"/>
        <v>0</v>
      </c>
      <c r="H29" s="37">
        <f t="shared" si="7"/>
        <v>0</v>
      </c>
      <c r="I29" s="37">
        <f t="shared" si="7"/>
        <v>0</v>
      </c>
      <c r="J29" s="37">
        <f t="shared" si="7"/>
        <v>0</v>
      </c>
      <c r="K29" s="37">
        <f t="shared" si="7"/>
        <v>0</v>
      </c>
      <c r="L29" s="109">
        <f>SUM(D29:K29)</f>
        <v>5580.5</v>
      </c>
      <c r="M29" s="110">
        <v>0</v>
      </c>
      <c r="N29" s="107">
        <f t="shared" si="6"/>
        <v>5580.5</v>
      </c>
    </row>
    <row r="32" spans="1:14">
      <c r="A32" s="3" t="s">
        <v>17</v>
      </c>
      <c r="B32" s="4"/>
      <c r="C32" s="4"/>
      <c r="E32" s="7"/>
      <c r="F32" s="7"/>
      <c r="G32" s="7"/>
      <c r="H32" s="7"/>
      <c r="I32" s="7"/>
      <c r="J32" s="7"/>
      <c r="K32" s="7"/>
      <c r="L32" s="7"/>
      <c r="N32" s="57"/>
    </row>
    <row r="33" spans="1:14">
      <c r="E33" s="7"/>
      <c r="F33" s="7"/>
      <c r="G33" s="7"/>
      <c r="H33" s="7"/>
      <c r="I33" s="7"/>
      <c r="J33" s="7"/>
      <c r="K33" s="7"/>
      <c r="L33" s="7"/>
    </row>
    <row r="34" spans="1:14">
      <c r="A34" s="45"/>
      <c r="B34" s="14" t="s">
        <v>3</v>
      </c>
      <c r="C34" s="14"/>
      <c r="D34" s="46">
        <v>2022</v>
      </c>
      <c r="E34" s="46">
        <v>2023</v>
      </c>
      <c r="F34" s="46">
        <v>2024</v>
      </c>
      <c r="G34" s="46">
        <v>2025</v>
      </c>
      <c r="H34" s="46">
        <v>2026</v>
      </c>
      <c r="I34" s="46">
        <v>2027</v>
      </c>
      <c r="J34" s="46">
        <v>2028</v>
      </c>
      <c r="K34" s="47">
        <v>2029</v>
      </c>
      <c r="L34" s="21" t="s">
        <v>4</v>
      </c>
    </row>
    <row r="35" spans="1:14">
      <c r="A35" s="18"/>
      <c r="B35" s="8" t="s">
        <v>5</v>
      </c>
      <c r="C35" s="8"/>
      <c r="D35" s="8" t="s">
        <v>6</v>
      </c>
      <c r="E35" s="8" t="s">
        <v>6</v>
      </c>
      <c r="F35" s="8" t="s">
        <v>6</v>
      </c>
      <c r="G35" s="8" t="s">
        <v>6</v>
      </c>
      <c r="H35" s="8" t="s">
        <v>6</v>
      </c>
      <c r="I35" s="8" t="s">
        <v>6</v>
      </c>
      <c r="J35" s="8" t="s">
        <v>6</v>
      </c>
      <c r="K35" s="5" t="s">
        <v>6</v>
      </c>
      <c r="L35" s="8" t="s">
        <v>6</v>
      </c>
    </row>
    <row r="36" spans="1:14" ht="24.9">
      <c r="A36" s="16">
        <v>1</v>
      </c>
      <c r="B36" s="13" t="s">
        <v>16</v>
      </c>
      <c r="C36" s="13"/>
      <c r="D36" s="22"/>
      <c r="E36" s="22"/>
      <c r="F36" s="22"/>
      <c r="G36" s="22"/>
      <c r="H36" s="22"/>
      <c r="I36" s="22"/>
      <c r="J36" s="22"/>
      <c r="K36" s="23"/>
      <c r="L36" s="22"/>
    </row>
    <row r="37" spans="1:14">
      <c r="A37" s="16">
        <v>2</v>
      </c>
      <c r="B37" s="17" t="s">
        <v>19</v>
      </c>
      <c r="C37" s="17"/>
      <c r="D37" s="53">
        <v>0</v>
      </c>
      <c r="E37" s="61">
        <f>E38+E39</f>
        <v>1240825.4099999999</v>
      </c>
      <c r="F37" s="61">
        <f t="shared" ref="F37:L37" si="8">F38+F39</f>
        <v>3330857.17</v>
      </c>
      <c r="G37" s="61">
        <f t="shared" si="8"/>
        <v>1235780.43</v>
      </c>
      <c r="H37" s="61">
        <f t="shared" si="8"/>
        <v>3053095.73</v>
      </c>
      <c r="I37" s="61">
        <f t="shared" si="8"/>
        <v>0</v>
      </c>
      <c r="J37" s="61">
        <f t="shared" si="8"/>
        <v>0</v>
      </c>
      <c r="K37" s="61">
        <f t="shared" si="8"/>
        <v>0</v>
      </c>
      <c r="L37" s="61">
        <f t="shared" si="8"/>
        <v>8860558.7400000002</v>
      </c>
      <c r="N37" s="57"/>
    </row>
    <row r="38" spans="1:14">
      <c r="A38" s="10" t="s">
        <v>1</v>
      </c>
      <c r="B38" s="11" t="s">
        <v>20</v>
      </c>
      <c r="C38" s="58">
        <v>0.75</v>
      </c>
      <c r="D38" s="53">
        <v>0</v>
      </c>
      <c r="E38" s="60">
        <f>(E9+E20)*$C$38</f>
        <v>930619.05749999988</v>
      </c>
      <c r="F38" s="60">
        <f t="shared" ref="F38:K38" si="9">(F9+F20)*$C$38</f>
        <v>2498142.8774999999</v>
      </c>
      <c r="G38" s="60">
        <f t="shared" si="9"/>
        <v>926835.32250000001</v>
      </c>
      <c r="H38" s="60">
        <f t="shared" si="9"/>
        <v>2289821.7974999999</v>
      </c>
      <c r="I38" s="60">
        <f t="shared" si="9"/>
        <v>0</v>
      </c>
      <c r="J38" s="60">
        <f t="shared" si="9"/>
        <v>0</v>
      </c>
      <c r="K38" s="60">
        <f t="shared" si="9"/>
        <v>0</v>
      </c>
      <c r="L38" s="60">
        <f>SUM(E38:K38)</f>
        <v>6645419.0549999997</v>
      </c>
      <c r="M38" s="62"/>
    </row>
    <row r="39" spans="1:14">
      <c r="A39" s="10" t="s">
        <v>2</v>
      </c>
      <c r="B39" s="12" t="s">
        <v>21</v>
      </c>
      <c r="C39" s="59">
        <v>0.25</v>
      </c>
      <c r="D39" s="53">
        <v>0</v>
      </c>
      <c r="E39" s="60">
        <f>(E9+E20)*$C$39</f>
        <v>310206.35249999998</v>
      </c>
      <c r="F39" s="60">
        <f t="shared" ref="F39:K39" si="10">(F9+F20)*$C$39</f>
        <v>832714.29249999998</v>
      </c>
      <c r="G39" s="60">
        <f t="shared" si="10"/>
        <v>308945.10749999998</v>
      </c>
      <c r="H39" s="60">
        <f t="shared" si="10"/>
        <v>763273.9325</v>
      </c>
      <c r="I39" s="60">
        <f t="shared" si="10"/>
        <v>0</v>
      </c>
      <c r="J39" s="60">
        <f t="shared" si="10"/>
        <v>0</v>
      </c>
      <c r="K39" s="60">
        <f t="shared" si="10"/>
        <v>0</v>
      </c>
      <c r="L39" s="60">
        <f>SUM(E39:K39)</f>
        <v>2215139.6850000001</v>
      </c>
    </row>
    <row r="40" spans="1:14" ht="12.9">
      <c r="A40" s="54"/>
      <c r="B40" s="55"/>
      <c r="D40" s="56"/>
    </row>
  </sheetData>
  <mergeCells count="40">
    <mergeCell ref="A4:B4"/>
    <mergeCell ref="A5:E5"/>
    <mergeCell ref="C4:F4"/>
    <mergeCell ref="L7:M7"/>
    <mergeCell ref="A9:A12"/>
    <mergeCell ref="B9:C9"/>
    <mergeCell ref="D9:D12"/>
    <mergeCell ref="E9:E12"/>
    <mergeCell ref="F9:F12"/>
    <mergeCell ref="G9:G12"/>
    <mergeCell ref="N9:N12"/>
    <mergeCell ref="B10:C10"/>
    <mergeCell ref="B11:C11"/>
    <mergeCell ref="B12:C12"/>
    <mergeCell ref="B13:C13"/>
    <mergeCell ref="L9:L12"/>
    <mergeCell ref="M9:M12"/>
    <mergeCell ref="B19:C19"/>
    <mergeCell ref="H9:H12"/>
    <mergeCell ref="I9:I12"/>
    <mergeCell ref="J9:J12"/>
    <mergeCell ref="K9:K12"/>
    <mergeCell ref="A20:A23"/>
    <mergeCell ref="B20:C20"/>
    <mergeCell ref="D20:D23"/>
    <mergeCell ref="E20:E23"/>
    <mergeCell ref="B24:C24"/>
    <mergeCell ref="B29:C29"/>
    <mergeCell ref="L20:L23"/>
    <mergeCell ref="M20:M23"/>
    <mergeCell ref="N20:N23"/>
    <mergeCell ref="B21:C21"/>
    <mergeCell ref="B22:C22"/>
    <mergeCell ref="B23:C23"/>
    <mergeCell ref="F20:F23"/>
    <mergeCell ref="G20:G23"/>
    <mergeCell ref="H20:H23"/>
    <mergeCell ref="I20:I23"/>
    <mergeCell ref="J20:J23"/>
    <mergeCell ref="K20:K23"/>
  </mergeCells>
  <phoneticPr fontId="1" type="noConversion"/>
  <pageMargins left="0.74803149606299213" right="0.74803149606299213" top="0.98425196850393704" bottom="0.98425196850393704" header="0.51181102362204722" footer="0.51181102362204722"/>
  <pageSetup paperSize="9" scale="41" fitToHeight="3" orientation="landscape" r:id="rId1"/>
  <headerFooter alignWithMargins="0"/>
  <customProperties>
    <customPr name="EpmWorksheetKeyString_GUID" r:id="rId2"/>
  </customPropertie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tegevuskava ja eelarve</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katrin.soopalu</dc:creator>
  <cp:lastModifiedBy>Marge Jaansoo</cp:lastModifiedBy>
  <cp:lastPrinted>2017-01-31T14:01:14Z</cp:lastPrinted>
  <dcterms:created xsi:type="dcterms:W3CDTF">2008-10-09T12:25:50Z</dcterms:created>
  <dcterms:modified xsi:type="dcterms:W3CDTF">2024-05-03T06:24:47Z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